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6140" windowHeight="8145" activeTab="0"/>
  </bookViews>
  <sheets>
    <sheet name="Смета доходов и расходов 2018 " sheetId="1" r:id="rId1"/>
    <sheet name="Смета 201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<sst xmlns="http://schemas.openxmlformats.org/spreadsheetml/2006/main" count="89" uniqueCount="51">
  <si>
    <t>САХ</t>
  </si>
  <si>
    <t>Обслуживание лифта</t>
  </si>
  <si>
    <t>Канцтовары и оргтехника</t>
  </si>
  <si>
    <t>Услуги банка</t>
  </si>
  <si>
    <t>Итого</t>
  </si>
  <si>
    <t>на 1 м2/в месяц</t>
  </si>
  <si>
    <t>общая площадь</t>
  </si>
  <si>
    <t>руб/год</t>
  </si>
  <si>
    <t>Бухгалтер</t>
  </si>
  <si>
    <t>руб/мес</t>
  </si>
  <si>
    <t>Обслуживание газовой подстанции</t>
  </si>
  <si>
    <t>Паспортистка</t>
  </si>
  <si>
    <t>Дворник</t>
  </si>
  <si>
    <t>Уборщица</t>
  </si>
  <si>
    <t>Председатель</t>
  </si>
  <si>
    <t>Налог УСН</t>
  </si>
  <si>
    <t>НДФЛ</t>
  </si>
  <si>
    <t>На руки</t>
  </si>
  <si>
    <t>ТО лифта</t>
  </si>
  <si>
    <t>Налоги на з/плату</t>
  </si>
  <si>
    <t>Страхование лифта</t>
  </si>
  <si>
    <t>Справочно</t>
  </si>
  <si>
    <t>Наименование</t>
  </si>
  <si>
    <t>NN</t>
  </si>
  <si>
    <t>Заработная плата в т.ч.:</t>
  </si>
  <si>
    <t>СМЕТА НА СОДЕРЖАНИЕ ДОМА  в год (2018 г.)</t>
  </si>
  <si>
    <t>ГИС ЖКХ</t>
  </si>
  <si>
    <t>ПФ</t>
  </si>
  <si>
    <t>ФСС</t>
  </si>
  <si>
    <t>ФФОМС</t>
  </si>
  <si>
    <t>ФСС 0,2</t>
  </si>
  <si>
    <t>Сантехник (договор подряда)</t>
  </si>
  <si>
    <t>Электрик (договор подряда)</t>
  </si>
  <si>
    <t>справочно</t>
  </si>
  <si>
    <t>Инженер по обслуживанию теплоузла (договор подряда)</t>
  </si>
  <si>
    <t>Резервный фонд (ремонт домофона, общедомовых сетей ГВС и ХВС, отопления,  зап.детали,ремонт лифтов, )</t>
  </si>
  <si>
    <t>Налоги на з/пл с 01.01.2018 г.</t>
  </si>
  <si>
    <t>Доходы</t>
  </si>
  <si>
    <t>Платежи на содержание дома</t>
  </si>
  <si>
    <t>Итого доходы</t>
  </si>
  <si>
    <t>Всего Резервный фонд (смета+свободные средства)</t>
  </si>
  <si>
    <t>Свободные средства на непредвиденные расходы.</t>
  </si>
  <si>
    <t>Расходы</t>
  </si>
  <si>
    <t>СМЕТА ДОХОДОВ И РАСХОДОВ НА СОДЕРЖАНИЕ ДОМА  в год (2018 г.)</t>
  </si>
  <si>
    <t>Доходы от размещения оборудования и аренды</t>
  </si>
  <si>
    <t>Утверждаю</t>
  </si>
  <si>
    <t>Председатель правления</t>
  </si>
  <si>
    <t>ТСЖ "Скворцова-Степанова,38"</t>
  </si>
  <si>
    <t>Львович О.В.</t>
  </si>
  <si>
    <t>Главный бухгалтер</t>
  </si>
  <si>
    <t>Львович М.Г.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</si>
</sst>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42" applyFont="1" applyBorder="1" applyAlignment="1">
      <alignment horizontal="center"/>
    </xf>
    <xf numFmtId="170" fontId="0" fillId="0" borderId="10" xfId="42" applyFont="1" applyBorder="1" applyAlignment="1">
      <alignment/>
    </xf>
    <xf numFmtId="170" fontId="2" fillId="0" borderId="10" xfId="42" applyFont="1" applyBorder="1" applyAlignment="1">
      <alignment horizontal="center"/>
    </xf>
    <xf numFmtId="170" fontId="2" fillId="0" borderId="10" xfId="42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70" fontId="2" fillId="0" borderId="0" xfId="4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41">
      <selection activeCell="D55" sqref="D55"/>
    </sheetView>
  </sheetViews>
  <sheetFormatPr defaultColWidth="9.00390625" defaultRowHeight="12.75"/>
  <cols>
    <col min="1" max="1" width="6.25390625" style="0" customWidth="1"/>
    <col min="3" max="3" width="38.25390625" style="0" customWidth="1"/>
    <col min="4" max="4" width="17.00390625" style="0" customWidth="1"/>
    <col min="5" max="5" width="14.875" style="0" bestFit="1" customWidth="1"/>
    <col min="6" max="6" width="15.25390625" style="0" bestFit="1" customWidth="1"/>
    <col min="7" max="7" width="12.875" style="0" bestFit="1" customWidth="1"/>
    <col min="8" max="8" width="10.875" style="0" bestFit="1" customWidth="1"/>
    <col min="9" max="9" width="11.875" style="0" bestFit="1" customWidth="1"/>
    <col min="12" max="12" width="12.875" style="0" bestFit="1" customWidth="1"/>
    <col min="13" max="13" width="13.125" style="0" bestFit="1" customWidth="1"/>
  </cols>
  <sheetData>
    <row r="1" ht="12.75">
      <c r="D1" t="s">
        <v>45</v>
      </c>
    </row>
    <row r="3" ht="12.75">
      <c r="D3" t="s">
        <v>46</v>
      </c>
    </row>
    <row r="4" ht="12.75">
      <c r="D4" t="s">
        <v>47</v>
      </c>
    </row>
    <row r="6" ht="12.75">
      <c r="E6" t="s">
        <v>48</v>
      </c>
    </row>
    <row r="8" spans="2:14" ht="12.75">
      <c r="B8" s="1" t="s">
        <v>43</v>
      </c>
      <c r="C8" s="1"/>
      <c r="D8" s="1"/>
      <c r="E8" s="1"/>
      <c r="F8" s="13">
        <v>10187</v>
      </c>
      <c r="G8" s="14" t="s">
        <v>6</v>
      </c>
      <c r="H8" s="26"/>
      <c r="K8" s="19"/>
      <c r="L8" s="19"/>
      <c r="M8" s="19"/>
      <c r="N8" s="2"/>
    </row>
    <row r="9" spans="2:14" ht="12.75">
      <c r="B9" s="1"/>
      <c r="C9" s="1"/>
      <c r="D9" s="1"/>
      <c r="E9" s="1"/>
      <c r="F9" s="23"/>
      <c r="G9" s="23"/>
      <c r="H9" s="23"/>
      <c r="K9" s="19"/>
      <c r="L9" s="19"/>
      <c r="M9" s="19"/>
      <c r="N9" s="2"/>
    </row>
    <row r="10" spans="1:14" ht="12.75">
      <c r="A10" s="37" t="s">
        <v>37</v>
      </c>
      <c r="B10" s="37"/>
      <c r="C10" s="37"/>
      <c r="D10" s="24"/>
      <c r="E10" s="1"/>
      <c r="F10" s="23"/>
      <c r="G10" s="23"/>
      <c r="H10" s="23"/>
      <c r="K10" s="19"/>
      <c r="L10" s="19"/>
      <c r="M10" s="19"/>
      <c r="N10" s="2"/>
    </row>
    <row r="11" spans="1:14" ht="12.75">
      <c r="A11" s="38" t="s">
        <v>38</v>
      </c>
      <c r="B11" s="38"/>
      <c r="C11" s="38"/>
      <c r="D11" s="9">
        <f>10*10187*12</f>
        <v>1222440</v>
      </c>
      <c r="E11" s="1"/>
      <c r="F11" s="23"/>
      <c r="G11" s="23"/>
      <c r="H11" s="23"/>
      <c r="K11" s="19"/>
      <c r="L11" s="19"/>
      <c r="M11" s="19"/>
      <c r="N11" s="2"/>
    </row>
    <row r="12" spans="1:14" ht="12.75">
      <c r="A12" s="38" t="s">
        <v>44</v>
      </c>
      <c r="B12" s="38"/>
      <c r="C12" s="38"/>
      <c r="D12" s="9">
        <v>110000</v>
      </c>
      <c r="E12" s="1"/>
      <c r="F12" s="23"/>
      <c r="G12" s="23"/>
      <c r="H12" s="23"/>
      <c r="K12" s="19"/>
      <c r="L12" s="19"/>
      <c r="M12" s="19"/>
      <c r="N12" s="2"/>
    </row>
    <row r="13" spans="1:14" ht="12.75">
      <c r="A13" s="38" t="s">
        <v>39</v>
      </c>
      <c r="B13" s="38"/>
      <c r="C13" s="38"/>
      <c r="D13" s="9">
        <f>SUM(D11:D12)</f>
        <v>1332440</v>
      </c>
      <c r="E13" s="1"/>
      <c r="F13" s="23"/>
      <c r="G13" s="23"/>
      <c r="H13" s="23"/>
      <c r="K13" s="19"/>
      <c r="L13" s="19"/>
      <c r="M13" s="19"/>
      <c r="N13" s="2"/>
    </row>
    <row r="14" spans="1:14" ht="12.75">
      <c r="A14" s="38"/>
      <c r="B14" s="38"/>
      <c r="C14" s="38"/>
      <c r="D14" s="24"/>
      <c r="E14" s="1"/>
      <c r="F14" s="23"/>
      <c r="G14" s="23"/>
      <c r="H14" s="23"/>
      <c r="K14" s="19"/>
      <c r="L14" s="19"/>
      <c r="M14" s="19"/>
      <c r="N14" s="2"/>
    </row>
    <row r="15" spans="1:14" ht="12.75">
      <c r="A15" s="38" t="s">
        <v>41</v>
      </c>
      <c r="B15" s="38"/>
      <c r="C15" s="38"/>
      <c r="D15" s="25">
        <f>+D13-E43</f>
        <v>109639.19999999995</v>
      </c>
      <c r="E15" s="1"/>
      <c r="F15" s="23"/>
      <c r="G15" s="23"/>
      <c r="H15" s="23"/>
      <c r="K15" s="19"/>
      <c r="L15" s="19"/>
      <c r="M15" s="19"/>
      <c r="N15" s="2"/>
    </row>
    <row r="16" spans="1:14" ht="12.75">
      <c r="A16" s="38" t="s">
        <v>40</v>
      </c>
      <c r="B16" s="38"/>
      <c r="C16" s="38"/>
      <c r="D16" s="25">
        <f>+D15+E42</f>
        <v>135639.19999999995</v>
      </c>
      <c r="E16" s="1"/>
      <c r="F16" s="23"/>
      <c r="G16" s="23"/>
      <c r="H16" s="23"/>
      <c r="K16" s="19"/>
      <c r="L16" s="19"/>
      <c r="M16" s="19"/>
      <c r="N16" s="2"/>
    </row>
    <row r="17" spans="2:14" ht="12.75">
      <c r="B17" s="1"/>
      <c r="C17" s="1"/>
      <c r="D17" s="1"/>
      <c r="E17" s="1"/>
      <c r="F17" s="23"/>
      <c r="G17" s="23"/>
      <c r="H17" s="23"/>
      <c r="K17" s="19"/>
      <c r="L17" s="19"/>
      <c r="M17" s="19"/>
      <c r="N17" s="2"/>
    </row>
    <row r="18" spans="2:14" ht="12.75">
      <c r="B18" s="1"/>
      <c r="C18" s="1"/>
      <c r="D18" s="1"/>
      <c r="E18" s="1"/>
      <c r="F18" s="23"/>
      <c r="G18" s="23"/>
      <c r="H18" s="23"/>
      <c r="K18" s="19"/>
      <c r="L18" s="19"/>
      <c r="M18" s="19"/>
      <c r="N18" s="2"/>
    </row>
    <row r="19" spans="2:14" ht="13.5" thickBot="1">
      <c r="B19" s="1"/>
      <c r="C19" s="1"/>
      <c r="D19" s="1"/>
      <c r="E19" s="1"/>
      <c r="F19" s="23"/>
      <c r="G19" s="23"/>
      <c r="H19" s="23"/>
      <c r="K19" s="19"/>
      <c r="L19" s="19"/>
      <c r="M19" s="19"/>
      <c r="N19" s="2"/>
    </row>
    <row r="20" spans="2:9" ht="13.5" thickBot="1">
      <c r="B20" s="1"/>
      <c r="C20" s="20" t="s">
        <v>42</v>
      </c>
      <c r="D20" s="1"/>
      <c r="E20" s="1"/>
      <c r="F20" s="2"/>
      <c r="G20" s="2"/>
      <c r="H20" s="27" t="s">
        <v>21</v>
      </c>
      <c r="I20" s="28"/>
    </row>
    <row r="21" spans="1:9" ht="22.5" customHeight="1">
      <c r="A21" s="16" t="s">
        <v>23</v>
      </c>
      <c r="B21" s="29" t="s">
        <v>22</v>
      </c>
      <c r="C21" s="29"/>
      <c r="D21" s="29"/>
      <c r="E21" s="21" t="s">
        <v>7</v>
      </c>
      <c r="F21" s="16" t="s">
        <v>5</v>
      </c>
      <c r="G21" s="21" t="s">
        <v>9</v>
      </c>
      <c r="H21" s="17" t="s">
        <v>16</v>
      </c>
      <c r="I21" s="17" t="s">
        <v>17</v>
      </c>
    </row>
    <row r="22" spans="1:9" ht="12.75">
      <c r="A22" s="4">
        <v>1</v>
      </c>
      <c r="B22" s="30" t="s">
        <v>24</v>
      </c>
      <c r="C22" s="31"/>
      <c r="D22" s="32"/>
      <c r="E22" s="5">
        <f>+E23+E24+E25+E26+E27+E28+E29+E30</f>
        <v>690876</v>
      </c>
      <c r="F22" s="5">
        <f>+E22/$F$8/12</f>
        <v>5.651614803180524</v>
      </c>
      <c r="G22" s="6"/>
      <c r="H22" s="6"/>
      <c r="I22" s="6"/>
    </row>
    <row r="23" spans="1:9" ht="27" customHeight="1">
      <c r="A23" s="3"/>
      <c r="B23" s="33" t="s">
        <v>8</v>
      </c>
      <c r="C23" s="33"/>
      <c r="D23" s="33"/>
      <c r="E23" s="7">
        <f aca="true" t="shared" si="0" ref="E23:E30">+G23*12</f>
        <v>126000</v>
      </c>
      <c r="F23" s="7">
        <f aca="true" t="shared" si="1" ref="F23:F42">+E23/$F$8/12</f>
        <v>1.0307254343771473</v>
      </c>
      <c r="G23" s="8">
        <v>10500</v>
      </c>
      <c r="H23" s="8">
        <f aca="true" t="shared" si="2" ref="H23:H30">+G23*0.13</f>
        <v>1365</v>
      </c>
      <c r="I23" s="8">
        <f aca="true" t="shared" si="3" ref="I23:I30">+G23-H23</f>
        <v>9135</v>
      </c>
    </row>
    <row r="24" spans="1:9" ht="27" customHeight="1">
      <c r="A24" s="3"/>
      <c r="B24" s="33" t="s">
        <v>14</v>
      </c>
      <c r="C24" s="33"/>
      <c r="D24" s="33"/>
      <c r="E24" s="7">
        <f t="shared" si="0"/>
        <v>120000</v>
      </c>
      <c r="F24" s="7">
        <f>+E24/$F$8/12</f>
        <v>0.9816432708353785</v>
      </c>
      <c r="G24" s="8">
        <v>10000</v>
      </c>
      <c r="H24" s="8">
        <f t="shared" si="2"/>
        <v>1300</v>
      </c>
      <c r="I24" s="8">
        <f t="shared" si="3"/>
        <v>8700</v>
      </c>
    </row>
    <row r="25" spans="1:9" ht="20.25" customHeight="1">
      <c r="A25" s="3"/>
      <c r="B25" s="33" t="s">
        <v>11</v>
      </c>
      <c r="C25" s="33"/>
      <c r="D25" s="33"/>
      <c r="E25" s="7">
        <f t="shared" si="0"/>
        <v>41400</v>
      </c>
      <c r="F25" s="7">
        <f t="shared" si="1"/>
        <v>0.33866692843820556</v>
      </c>
      <c r="G25" s="8">
        <v>3450</v>
      </c>
      <c r="H25" s="8">
        <f t="shared" si="2"/>
        <v>448.5</v>
      </c>
      <c r="I25" s="8">
        <f t="shared" si="3"/>
        <v>3001.5</v>
      </c>
    </row>
    <row r="26" spans="1:9" ht="20.25" customHeight="1">
      <c r="A26" s="3"/>
      <c r="B26" s="33" t="s">
        <v>31</v>
      </c>
      <c r="C26" s="33"/>
      <c r="D26" s="33"/>
      <c r="E26" s="7">
        <f t="shared" si="0"/>
        <v>72000</v>
      </c>
      <c r="F26" s="7">
        <f>+E26/$F$8/12</f>
        <v>0.588985962501227</v>
      </c>
      <c r="G26" s="8">
        <v>6000</v>
      </c>
      <c r="H26" s="8">
        <f t="shared" si="2"/>
        <v>780</v>
      </c>
      <c r="I26" s="8">
        <f t="shared" si="3"/>
        <v>5220</v>
      </c>
    </row>
    <row r="27" spans="1:9" ht="20.25" customHeight="1">
      <c r="A27" s="3"/>
      <c r="B27" s="33" t="s">
        <v>12</v>
      </c>
      <c r="C27" s="33"/>
      <c r="D27" s="33"/>
      <c r="E27" s="7">
        <f t="shared" si="0"/>
        <v>114000</v>
      </c>
      <c r="F27" s="7">
        <f>+E27/$F$8/12</f>
        <v>0.9325611072936094</v>
      </c>
      <c r="G27" s="8">
        <v>9500</v>
      </c>
      <c r="H27" s="8">
        <f t="shared" si="2"/>
        <v>1235</v>
      </c>
      <c r="I27" s="8">
        <f t="shared" si="3"/>
        <v>8265</v>
      </c>
    </row>
    <row r="28" spans="1:9" ht="20.25" customHeight="1">
      <c r="A28" s="3"/>
      <c r="B28" s="33" t="s">
        <v>32</v>
      </c>
      <c r="C28" s="33"/>
      <c r="D28" s="33"/>
      <c r="E28" s="7">
        <f>+G28*12</f>
        <v>41400</v>
      </c>
      <c r="F28" s="7">
        <f>+E28/$F$8/12</f>
        <v>0.33866692843820556</v>
      </c>
      <c r="G28" s="8">
        <v>3450</v>
      </c>
      <c r="H28" s="8">
        <f>+G28*0.13</f>
        <v>448.5</v>
      </c>
      <c r="I28" s="8">
        <f>+G28-H28</f>
        <v>3001.5</v>
      </c>
    </row>
    <row r="29" spans="1:9" ht="34.5" customHeight="1">
      <c r="A29" s="3"/>
      <c r="B29" s="33" t="s">
        <v>34</v>
      </c>
      <c r="C29" s="33"/>
      <c r="D29" s="33"/>
      <c r="E29" s="7">
        <f>+G29*12</f>
        <v>62076</v>
      </c>
      <c r="F29" s="7">
        <f>+E29/$F$8/12</f>
        <v>0.5078040640031413</v>
      </c>
      <c r="G29" s="8">
        <v>5173</v>
      </c>
      <c r="H29" s="8">
        <f>+G29*0.13</f>
        <v>672.49</v>
      </c>
      <c r="I29" s="8">
        <f>+G29-H29</f>
        <v>4500.51</v>
      </c>
    </row>
    <row r="30" spans="1:9" ht="20.25" customHeight="1">
      <c r="A30" s="3"/>
      <c r="B30" s="33" t="s">
        <v>13</v>
      </c>
      <c r="C30" s="33"/>
      <c r="D30" s="33"/>
      <c r="E30" s="7">
        <f t="shared" si="0"/>
        <v>114000</v>
      </c>
      <c r="F30" s="7">
        <f>+E30/$F$8/12</f>
        <v>0.9325611072936094</v>
      </c>
      <c r="G30" s="8">
        <v>9500</v>
      </c>
      <c r="H30" s="8">
        <f t="shared" si="2"/>
        <v>1235</v>
      </c>
      <c r="I30" s="8">
        <f t="shared" si="3"/>
        <v>8265</v>
      </c>
    </row>
    <row r="31" spans="1:11" ht="12.75" customHeight="1">
      <c r="A31" s="3"/>
      <c r="B31" s="34"/>
      <c r="C31" s="34"/>
      <c r="D31" s="34"/>
      <c r="E31" s="7"/>
      <c r="F31" s="7"/>
      <c r="G31" s="8">
        <f>SUM(G23:G30)</f>
        <v>57573</v>
      </c>
      <c r="H31" s="8">
        <f>SUM(H23:H30)</f>
        <v>7484.49</v>
      </c>
      <c r="I31" s="8">
        <f>SUM(I23:I30)</f>
        <v>50088.51</v>
      </c>
      <c r="K31" s="1"/>
    </row>
    <row r="32" spans="1:9" ht="7.5" customHeight="1">
      <c r="A32" s="10"/>
      <c r="B32" s="36"/>
      <c r="C32" s="36"/>
      <c r="D32" s="36"/>
      <c r="E32" s="10"/>
      <c r="F32" s="11"/>
      <c r="G32" s="11"/>
      <c r="H32" s="11"/>
      <c r="I32" s="11"/>
    </row>
    <row r="33" spans="1:6" ht="12.75">
      <c r="A33" s="9">
        <v>2</v>
      </c>
      <c r="B33" s="30" t="s">
        <v>19</v>
      </c>
      <c r="C33" s="31"/>
      <c r="D33" s="32"/>
      <c r="E33" s="7">
        <v>203204.8</v>
      </c>
      <c r="F33" s="7">
        <f t="shared" si="1"/>
        <v>1.6622885376787409</v>
      </c>
    </row>
    <row r="34" spans="1:6" ht="12.75">
      <c r="A34" s="9">
        <v>3</v>
      </c>
      <c r="B34" s="30" t="s">
        <v>15</v>
      </c>
      <c r="C34" s="31"/>
      <c r="D34" s="32"/>
      <c r="E34" s="7">
        <v>8700</v>
      </c>
      <c r="F34" s="7">
        <f t="shared" si="1"/>
        <v>0.07116913713556493</v>
      </c>
    </row>
    <row r="35" spans="1:6" ht="12.75">
      <c r="A35" s="9">
        <v>4</v>
      </c>
      <c r="B35" s="30" t="s">
        <v>1</v>
      </c>
      <c r="C35" s="31"/>
      <c r="D35" s="32"/>
      <c r="E35" s="7">
        <f>12000*12</f>
        <v>144000</v>
      </c>
      <c r="F35" s="7">
        <f t="shared" si="1"/>
        <v>1.177971925002454</v>
      </c>
    </row>
    <row r="36" spans="1:6" ht="12.75">
      <c r="A36" s="9">
        <v>5</v>
      </c>
      <c r="B36" s="30" t="s">
        <v>18</v>
      </c>
      <c r="C36" s="31"/>
      <c r="D36" s="32"/>
      <c r="E36" s="7">
        <f>2800*4*1.1</f>
        <v>12320.000000000002</v>
      </c>
      <c r="F36" s="7">
        <f t="shared" si="1"/>
        <v>0.1007820424724322</v>
      </c>
    </row>
    <row r="37" spans="1:6" ht="12.75">
      <c r="A37" s="9">
        <v>6</v>
      </c>
      <c r="B37" s="30" t="s">
        <v>20</v>
      </c>
      <c r="C37" s="31"/>
      <c r="D37" s="32"/>
      <c r="E37" s="7">
        <v>1700</v>
      </c>
      <c r="F37" s="7">
        <f t="shared" si="1"/>
        <v>0.013906613003501196</v>
      </c>
    </row>
    <row r="38" spans="1:6" ht="12.75">
      <c r="A38" s="9">
        <v>7</v>
      </c>
      <c r="B38" s="30" t="s">
        <v>10</v>
      </c>
      <c r="C38" s="31"/>
      <c r="D38" s="32"/>
      <c r="E38" s="7">
        <v>70000</v>
      </c>
      <c r="F38" s="7">
        <f t="shared" si="1"/>
        <v>0.5726252413206374</v>
      </c>
    </row>
    <row r="39" spans="1:6" ht="12.75">
      <c r="A39" s="9">
        <v>8</v>
      </c>
      <c r="B39" s="30" t="s">
        <v>26</v>
      </c>
      <c r="C39" s="31"/>
      <c r="D39" s="32"/>
      <c r="E39" s="7">
        <v>30000</v>
      </c>
      <c r="F39" s="7">
        <f t="shared" si="1"/>
        <v>0.24541081770884463</v>
      </c>
    </row>
    <row r="40" spans="1:6" ht="12.75">
      <c r="A40" s="9">
        <v>9</v>
      </c>
      <c r="B40" s="30" t="s">
        <v>2</v>
      </c>
      <c r="C40" s="31"/>
      <c r="D40" s="32"/>
      <c r="E40" s="7">
        <v>4000</v>
      </c>
      <c r="F40" s="7">
        <f t="shared" si="1"/>
        <v>0.03272144236117928</v>
      </c>
    </row>
    <row r="41" spans="1:6" ht="12.75">
      <c r="A41" s="9">
        <v>10</v>
      </c>
      <c r="B41" s="30" t="s">
        <v>3</v>
      </c>
      <c r="C41" s="31"/>
      <c r="D41" s="32"/>
      <c r="E41" s="7">
        <v>32000</v>
      </c>
      <c r="F41" s="7">
        <f t="shared" si="1"/>
        <v>0.2617715388894342</v>
      </c>
    </row>
    <row r="42" spans="1:6" ht="38.25" customHeight="1">
      <c r="A42" s="9">
        <v>11</v>
      </c>
      <c r="B42" s="35" t="s">
        <v>35</v>
      </c>
      <c r="C42" s="35"/>
      <c r="D42" s="35"/>
      <c r="E42" s="7">
        <v>26000</v>
      </c>
      <c r="F42" s="7">
        <f t="shared" si="1"/>
        <v>0.21268937534766533</v>
      </c>
    </row>
    <row r="43" spans="1:6" ht="12.75">
      <c r="A43" s="12"/>
      <c r="B43" s="30" t="s">
        <v>4</v>
      </c>
      <c r="C43" s="31"/>
      <c r="D43" s="32"/>
      <c r="E43" s="7">
        <f>+E22+E33+E34+E35+E36+E37+E38+E39+E40+E41+E42</f>
        <v>1222800.8</v>
      </c>
      <c r="F43" s="7">
        <f>+F22+F33+F34+F35+F36+F37+F38+F39+F40+F41+F42</f>
        <v>10.002951474100975</v>
      </c>
    </row>
    <row r="44" spans="1:6" ht="12.75">
      <c r="A44" s="12"/>
      <c r="B44" s="30"/>
      <c r="C44" s="31"/>
      <c r="D44" s="32"/>
      <c r="E44" s="7"/>
      <c r="F44" s="7"/>
    </row>
    <row r="45" spans="1:6" ht="12.75">
      <c r="A45" s="12"/>
      <c r="B45" s="30" t="s">
        <v>0</v>
      </c>
      <c r="C45" s="31"/>
      <c r="D45" s="32"/>
      <c r="E45" s="7">
        <f>21600*12</f>
        <v>259200</v>
      </c>
      <c r="F45" s="7">
        <f>+E45/F8/12</f>
        <v>2.1203494650044177</v>
      </c>
    </row>
    <row r="46" ht="12.75">
      <c r="E46" s="22"/>
    </row>
    <row r="48" ht="12.75">
      <c r="C48" s="20" t="s">
        <v>33</v>
      </c>
    </row>
    <row r="49" spans="2:4" ht="12.75">
      <c r="B49" s="7"/>
      <c r="C49" s="7" t="s">
        <v>36</v>
      </c>
      <c r="D49" s="7"/>
    </row>
    <row r="50" spans="2:4" ht="12.75">
      <c r="B50" s="7"/>
      <c r="C50" s="7"/>
      <c r="D50" s="7"/>
    </row>
    <row r="51" spans="2:4" ht="12.75">
      <c r="B51" s="7" t="s">
        <v>27</v>
      </c>
      <c r="C51" s="7">
        <f>+E22</f>
        <v>690876</v>
      </c>
      <c r="D51" s="7">
        <f>+C51*0.22</f>
        <v>151992.72</v>
      </c>
    </row>
    <row r="52" spans="2:4" ht="12.75">
      <c r="B52" s="7" t="s">
        <v>28</v>
      </c>
      <c r="C52" s="7">
        <f>+E23+E24+E25+E27+E30</f>
        <v>515400</v>
      </c>
      <c r="D52" s="7">
        <f>+C52*0.029</f>
        <v>14946.6</v>
      </c>
    </row>
    <row r="53" spans="2:4" ht="12.75">
      <c r="B53" s="7" t="s">
        <v>29</v>
      </c>
      <c r="C53" s="7">
        <f>+C51</f>
        <v>690876</v>
      </c>
      <c r="D53" s="7">
        <f>+C53*0.051</f>
        <v>35234.676</v>
      </c>
    </row>
    <row r="54" spans="2:4" ht="12.75">
      <c r="B54" s="7" t="s">
        <v>30</v>
      </c>
      <c r="C54" s="7">
        <v>515400</v>
      </c>
      <c r="D54" s="7">
        <f>+C54*0.2/100</f>
        <v>1030.8</v>
      </c>
    </row>
    <row r="55" spans="2:4" ht="12.75">
      <c r="B55" s="7" t="s">
        <v>4</v>
      </c>
      <c r="C55" s="7"/>
      <c r="D55" s="7">
        <f>SUM(D51:D54)</f>
        <v>203204.796</v>
      </c>
    </row>
    <row r="56" spans="2:4" ht="12.75">
      <c r="B56" s="7"/>
      <c r="C56" s="7"/>
      <c r="D56" s="7"/>
    </row>
    <row r="59" spans="1:4" ht="12.75">
      <c r="A59" t="s">
        <v>49</v>
      </c>
      <c r="D59" t="s">
        <v>50</v>
      </c>
    </row>
  </sheetData>
  <sheetProtection/>
  <mergeCells count="33">
    <mergeCell ref="B44:D44"/>
    <mergeCell ref="B45:D45"/>
    <mergeCell ref="A10:C10"/>
    <mergeCell ref="A11:C11"/>
    <mergeCell ref="A12:C12"/>
    <mergeCell ref="A13:C13"/>
    <mergeCell ref="A14:C14"/>
    <mergeCell ref="A15:C15"/>
    <mergeCell ref="A16:C16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H20:I20"/>
    <mergeCell ref="B21:D21"/>
    <mergeCell ref="B22:D22"/>
    <mergeCell ref="B23:D23"/>
    <mergeCell ref="B24:D24"/>
    <mergeCell ref="B25:D25"/>
  </mergeCells>
  <printOptions/>
  <pageMargins left="0.2" right="0.44" top="0.17" bottom="0.2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7">
      <selection activeCell="K13" sqref="K13"/>
    </sheetView>
  </sheetViews>
  <sheetFormatPr defaultColWidth="9.00390625" defaultRowHeight="12.75"/>
  <cols>
    <col min="1" max="1" width="6.25390625" style="0" customWidth="1"/>
    <col min="3" max="3" width="20.75390625" style="0" customWidth="1"/>
    <col min="4" max="4" width="15.625" style="0" customWidth="1"/>
    <col min="5" max="5" width="14.875" style="0" bestFit="1" customWidth="1"/>
    <col min="6" max="6" width="15.25390625" style="0" bestFit="1" customWidth="1"/>
    <col min="7" max="7" width="12.875" style="0" bestFit="1" customWidth="1"/>
    <col min="8" max="8" width="10.875" style="0" bestFit="1" customWidth="1"/>
    <col min="9" max="9" width="11.875" style="0" bestFit="1" customWidth="1"/>
    <col min="12" max="12" width="12.875" style="0" bestFit="1" customWidth="1"/>
    <col min="13" max="13" width="13.125" style="0" bestFit="1" customWidth="1"/>
  </cols>
  <sheetData>
    <row r="1" spans="2:14" ht="13.5" thickBot="1">
      <c r="B1" s="1" t="s">
        <v>25</v>
      </c>
      <c r="C1" s="1"/>
      <c r="D1" s="1"/>
      <c r="E1" s="1"/>
      <c r="F1" s="13">
        <v>10187</v>
      </c>
      <c r="G1" s="14" t="s">
        <v>6</v>
      </c>
      <c r="H1" s="15"/>
      <c r="K1" s="19"/>
      <c r="L1" s="19"/>
      <c r="M1" s="19"/>
      <c r="N1" s="2"/>
    </row>
    <row r="2" spans="2:9" ht="13.5" thickBot="1">
      <c r="B2" s="1"/>
      <c r="C2" s="1"/>
      <c r="D2" s="1"/>
      <c r="E2" s="1"/>
      <c r="F2" s="2"/>
      <c r="G2" s="2"/>
      <c r="H2" s="27" t="s">
        <v>21</v>
      </c>
      <c r="I2" s="28"/>
    </row>
    <row r="3" spans="1:9" ht="22.5" customHeight="1">
      <c r="A3" s="16" t="s">
        <v>23</v>
      </c>
      <c r="B3" s="29" t="s">
        <v>22</v>
      </c>
      <c r="C3" s="29"/>
      <c r="D3" s="29"/>
      <c r="E3" s="18" t="s">
        <v>7</v>
      </c>
      <c r="F3" s="16" t="s">
        <v>5</v>
      </c>
      <c r="G3" s="18" t="s">
        <v>9</v>
      </c>
      <c r="H3" s="17" t="s">
        <v>16</v>
      </c>
      <c r="I3" s="17" t="s">
        <v>17</v>
      </c>
    </row>
    <row r="4" spans="1:9" ht="12.75">
      <c r="A4" s="4">
        <v>1</v>
      </c>
      <c r="B4" s="30" t="s">
        <v>24</v>
      </c>
      <c r="C4" s="31"/>
      <c r="D4" s="32"/>
      <c r="E4" s="5">
        <f>+E5+E6+E7+E8+E9+E10+E11+E12</f>
        <v>690876</v>
      </c>
      <c r="F4" s="5">
        <f>+E4/$F$1/12</f>
        <v>5.651614803180524</v>
      </c>
      <c r="G4" s="6"/>
      <c r="H4" s="6"/>
      <c r="I4" s="6"/>
    </row>
    <row r="5" spans="1:9" ht="27" customHeight="1">
      <c r="A5" s="3"/>
      <c r="B5" s="33" t="s">
        <v>8</v>
      </c>
      <c r="C5" s="33"/>
      <c r="D5" s="33"/>
      <c r="E5" s="7">
        <f aca="true" t="shared" si="0" ref="E5:E12">+G5*12</f>
        <v>126000</v>
      </c>
      <c r="F5" s="7">
        <f aca="true" t="shared" si="1" ref="F5:F24">+E5/$F$1/12</f>
        <v>1.0307254343771473</v>
      </c>
      <c r="G5" s="8">
        <v>10500</v>
      </c>
      <c r="H5" s="8">
        <f aca="true" t="shared" si="2" ref="H5:H12">+G5*0.13</f>
        <v>1365</v>
      </c>
      <c r="I5" s="8">
        <f aca="true" t="shared" si="3" ref="I5:I12">+G5-H5</f>
        <v>9135</v>
      </c>
    </row>
    <row r="6" spans="1:9" ht="27" customHeight="1">
      <c r="A6" s="3"/>
      <c r="B6" s="33" t="s">
        <v>14</v>
      </c>
      <c r="C6" s="33"/>
      <c r="D6" s="33"/>
      <c r="E6" s="7">
        <f t="shared" si="0"/>
        <v>120000</v>
      </c>
      <c r="F6" s="7">
        <f>+E6/$F$1/12</f>
        <v>0.9816432708353785</v>
      </c>
      <c r="G6" s="8">
        <v>10000</v>
      </c>
      <c r="H6" s="8">
        <f t="shared" si="2"/>
        <v>1300</v>
      </c>
      <c r="I6" s="8">
        <f t="shared" si="3"/>
        <v>8700</v>
      </c>
    </row>
    <row r="7" spans="1:9" ht="20.25" customHeight="1">
      <c r="A7" s="3"/>
      <c r="B7" s="33" t="s">
        <v>11</v>
      </c>
      <c r="C7" s="33"/>
      <c r="D7" s="33"/>
      <c r="E7" s="7">
        <f t="shared" si="0"/>
        <v>41400</v>
      </c>
      <c r="F7" s="7">
        <f t="shared" si="1"/>
        <v>0.33866692843820556</v>
      </c>
      <c r="G7" s="8">
        <v>3450</v>
      </c>
      <c r="H7" s="8">
        <f t="shared" si="2"/>
        <v>448.5</v>
      </c>
      <c r="I7" s="8">
        <f t="shared" si="3"/>
        <v>3001.5</v>
      </c>
    </row>
    <row r="8" spans="1:9" ht="20.25" customHeight="1">
      <c r="A8" s="3"/>
      <c r="B8" s="33" t="s">
        <v>31</v>
      </c>
      <c r="C8" s="33"/>
      <c r="D8" s="33"/>
      <c r="E8" s="7">
        <f t="shared" si="0"/>
        <v>72000</v>
      </c>
      <c r="F8" s="7">
        <f>+E8/$F$1/12</f>
        <v>0.588985962501227</v>
      </c>
      <c r="G8" s="8">
        <v>6000</v>
      </c>
      <c r="H8" s="8">
        <f t="shared" si="2"/>
        <v>780</v>
      </c>
      <c r="I8" s="8">
        <f t="shared" si="3"/>
        <v>5220</v>
      </c>
    </row>
    <row r="9" spans="1:9" ht="20.25" customHeight="1">
      <c r="A9" s="3"/>
      <c r="B9" s="33" t="s">
        <v>12</v>
      </c>
      <c r="C9" s="33"/>
      <c r="D9" s="33"/>
      <c r="E9" s="7">
        <f t="shared" si="0"/>
        <v>114000</v>
      </c>
      <c r="F9" s="7">
        <f>+E9/$F$1/12</f>
        <v>0.9325611072936094</v>
      </c>
      <c r="G9" s="8">
        <v>9500</v>
      </c>
      <c r="H9" s="8">
        <f t="shared" si="2"/>
        <v>1235</v>
      </c>
      <c r="I9" s="8">
        <f t="shared" si="3"/>
        <v>8265</v>
      </c>
    </row>
    <row r="10" spans="1:9" ht="20.25" customHeight="1">
      <c r="A10" s="3"/>
      <c r="B10" s="33" t="s">
        <v>32</v>
      </c>
      <c r="C10" s="33"/>
      <c r="D10" s="33"/>
      <c r="E10" s="7">
        <f>+G10*12</f>
        <v>41400</v>
      </c>
      <c r="F10" s="7">
        <f>+E10/$F$1/12</f>
        <v>0.33866692843820556</v>
      </c>
      <c r="G10" s="8">
        <v>3450</v>
      </c>
      <c r="H10" s="8">
        <f>+G10*0.13</f>
        <v>448.5</v>
      </c>
      <c r="I10" s="8">
        <f>+G10-H10</f>
        <v>3001.5</v>
      </c>
    </row>
    <row r="11" spans="1:9" ht="34.5" customHeight="1">
      <c r="A11" s="3"/>
      <c r="B11" s="33" t="s">
        <v>34</v>
      </c>
      <c r="C11" s="33"/>
      <c r="D11" s="33"/>
      <c r="E11" s="7">
        <f>+G11*12</f>
        <v>62076</v>
      </c>
      <c r="F11" s="7">
        <f>+E11/$F$1/12</f>
        <v>0.5078040640031413</v>
      </c>
      <c r="G11" s="8">
        <v>5173</v>
      </c>
      <c r="H11" s="8">
        <f>+G11*0.13</f>
        <v>672.49</v>
      </c>
      <c r="I11" s="8">
        <f>+G11-H11</f>
        <v>4500.51</v>
      </c>
    </row>
    <row r="12" spans="1:9" ht="20.25" customHeight="1">
      <c r="A12" s="3"/>
      <c r="B12" s="33" t="s">
        <v>13</v>
      </c>
      <c r="C12" s="33"/>
      <c r="D12" s="33"/>
      <c r="E12" s="7">
        <f t="shared" si="0"/>
        <v>114000</v>
      </c>
      <c r="F12" s="7">
        <f>+E12/$F$1/12</f>
        <v>0.9325611072936094</v>
      </c>
      <c r="G12" s="8">
        <v>9500</v>
      </c>
      <c r="H12" s="8">
        <f t="shared" si="2"/>
        <v>1235</v>
      </c>
      <c r="I12" s="8">
        <f t="shared" si="3"/>
        <v>8265</v>
      </c>
    </row>
    <row r="13" spans="1:11" ht="20.25" customHeight="1">
      <c r="A13" s="3"/>
      <c r="B13" s="34"/>
      <c r="C13" s="34"/>
      <c r="D13" s="34"/>
      <c r="E13" s="7"/>
      <c r="F13" s="7"/>
      <c r="G13" s="8">
        <f>SUM(G5:G12)</f>
        <v>57573</v>
      </c>
      <c r="H13" s="8">
        <f>SUM(H5:H12)</f>
        <v>7484.49</v>
      </c>
      <c r="I13" s="8">
        <f>SUM(I5:I12)</f>
        <v>50088.51</v>
      </c>
      <c r="K13" s="1"/>
    </row>
    <row r="14" spans="1:9" ht="7.5" customHeight="1">
      <c r="A14" s="10"/>
      <c r="B14" s="36"/>
      <c r="C14" s="36"/>
      <c r="D14" s="36"/>
      <c r="E14" s="10"/>
      <c r="F14" s="11"/>
      <c r="G14" s="11"/>
      <c r="H14" s="11"/>
      <c r="I14" s="11"/>
    </row>
    <row r="15" spans="1:6" ht="12.75">
      <c r="A15" s="9">
        <v>2</v>
      </c>
      <c r="B15" s="30" t="s">
        <v>19</v>
      </c>
      <c r="C15" s="31"/>
      <c r="D15" s="32"/>
      <c r="E15" s="7">
        <v>203204.8</v>
      </c>
      <c r="F15" s="7">
        <f t="shared" si="1"/>
        <v>1.6622885376787409</v>
      </c>
    </row>
    <row r="16" spans="1:6" ht="12.75">
      <c r="A16" s="9">
        <v>3</v>
      </c>
      <c r="B16" s="30" t="s">
        <v>15</v>
      </c>
      <c r="C16" s="31"/>
      <c r="D16" s="32"/>
      <c r="E16" s="7">
        <v>8700</v>
      </c>
      <c r="F16" s="7">
        <f t="shared" si="1"/>
        <v>0.07116913713556493</v>
      </c>
    </row>
    <row r="17" spans="1:6" ht="12.75">
      <c r="A17" s="9">
        <v>4</v>
      </c>
      <c r="B17" s="30" t="s">
        <v>1</v>
      </c>
      <c r="C17" s="31"/>
      <c r="D17" s="32"/>
      <c r="E17" s="7">
        <f>12000*12</f>
        <v>144000</v>
      </c>
      <c r="F17" s="7">
        <f t="shared" si="1"/>
        <v>1.177971925002454</v>
      </c>
    </row>
    <row r="18" spans="1:6" ht="12.75">
      <c r="A18" s="9">
        <v>5</v>
      </c>
      <c r="B18" s="30" t="s">
        <v>18</v>
      </c>
      <c r="C18" s="31"/>
      <c r="D18" s="32"/>
      <c r="E18" s="7">
        <f>2800*4*1.1</f>
        <v>12320.000000000002</v>
      </c>
      <c r="F18" s="7">
        <f t="shared" si="1"/>
        <v>0.1007820424724322</v>
      </c>
    </row>
    <row r="19" spans="1:6" ht="12.75">
      <c r="A19" s="9">
        <v>6</v>
      </c>
      <c r="B19" s="30" t="s">
        <v>20</v>
      </c>
      <c r="C19" s="31"/>
      <c r="D19" s="32"/>
      <c r="E19" s="7">
        <v>1700</v>
      </c>
      <c r="F19" s="7">
        <f t="shared" si="1"/>
        <v>0.013906613003501196</v>
      </c>
    </row>
    <row r="20" spans="1:6" ht="12.75">
      <c r="A20" s="9">
        <v>7</v>
      </c>
      <c r="B20" s="30" t="s">
        <v>10</v>
      </c>
      <c r="C20" s="31"/>
      <c r="D20" s="32"/>
      <c r="E20" s="7">
        <v>70000</v>
      </c>
      <c r="F20" s="7">
        <f t="shared" si="1"/>
        <v>0.5726252413206374</v>
      </c>
    </row>
    <row r="21" spans="1:6" ht="12.75">
      <c r="A21" s="9">
        <v>8</v>
      </c>
      <c r="B21" s="30" t="s">
        <v>26</v>
      </c>
      <c r="C21" s="31"/>
      <c r="D21" s="32"/>
      <c r="E21" s="7">
        <v>30000</v>
      </c>
      <c r="F21" s="7">
        <f t="shared" si="1"/>
        <v>0.24541081770884463</v>
      </c>
    </row>
    <row r="22" spans="1:6" ht="12.75">
      <c r="A22" s="9">
        <v>9</v>
      </c>
      <c r="B22" s="30" t="s">
        <v>2</v>
      </c>
      <c r="C22" s="31"/>
      <c r="D22" s="32"/>
      <c r="E22" s="7">
        <v>4000</v>
      </c>
      <c r="F22" s="7">
        <f t="shared" si="1"/>
        <v>0.03272144236117928</v>
      </c>
    </row>
    <row r="23" spans="1:6" ht="12.75">
      <c r="A23" s="9">
        <v>10</v>
      </c>
      <c r="B23" s="30" t="s">
        <v>3</v>
      </c>
      <c r="C23" s="31"/>
      <c r="D23" s="32"/>
      <c r="E23" s="7">
        <v>32000</v>
      </c>
      <c r="F23" s="7">
        <f t="shared" si="1"/>
        <v>0.2617715388894342</v>
      </c>
    </row>
    <row r="24" spans="1:6" ht="38.25" customHeight="1">
      <c r="A24" s="9">
        <v>11</v>
      </c>
      <c r="B24" s="35" t="s">
        <v>35</v>
      </c>
      <c r="C24" s="35"/>
      <c r="D24" s="35"/>
      <c r="E24" s="7">
        <v>26000</v>
      </c>
      <c r="F24" s="7">
        <f t="shared" si="1"/>
        <v>0.21268937534766533</v>
      </c>
    </row>
    <row r="25" spans="1:6" ht="12.75">
      <c r="A25" s="12"/>
      <c r="B25" s="30" t="s">
        <v>4</v>
      </c>
      <c r="C25" s="31"/>
      <c r="D25" s="32"/>
      <c r="E25" s="7">
        <f>+E4+E15+E16+E17+E18+E19+E20+E21+E22+E23+E24</f>
        <v>1222800.8</v>
      </c>
      <c r="F25" s="7">
        <f>+F4+F15+F16+F17+F18+F19+F20+F21+F22+F23+F24</f>
        <v>10.002951474100975</v>
      </c>
    </row>
    <row r="26" spans="1:6" ht="12.75">
      <c r="A26" s="12"/>
      <c r="B26" s="30"/>
      <c r="C26" s="31"/>
      <c r="D26" s="32"/>
      <c r="E26" s="7"/>
      <c r="F26" s="7"/>
    </row>
    <row r="27" spans="1:6" ht="12.75">
      <c r="A27" s="12"/>
      <c r="B27" s="30" t="s">
        <v>0</v>
      </c>
      <c r="C27" s="31"/>
      <c r="D27" s="32"/>
      <c r="E27" s="7">
        <f>21600*12</f>
        <v>259200</v>
      </c>
      <c r="F27" s="7">
        <f>+E27/F1/12</f>
        <v>2.1203494650044177</v>
      </c>
    </row>
    <row r="28" ht="12.75">
      <c r="E28" s="22"/>
    </row>
    <row r="30" ht="12.75">
      <c r="C30" s="20" t="s">
        <v>33</v>
      </c>
    </row>
    <row r="31" spans="2:4" ht="12.75">
      <c r="B31" s="7"/>
      <c r="C31" s="7" t="s">
        <v>36</v>
      </c>
      <c r="D31" s="7"/>
    </row>
    <row r="32" spans="2:4" ht="12.75">
      <c r="B32" s="7"/>
      <c r="C32" s="7"/>
      <c r="D32" s="7"/>
    </row>
    <row r="33" spans="2:4" ht="12.75">
      <c r="B33" s="7" t="s">
        <v>27</v>
      </c>
      <c r="C33" s="7">
        <f>+E4</f>
        <v>690876</v>
      </c>
      <c r="D33" s="7">
        <f>+C33*0.22</f>
        <v>151992.72</v>
      </c>
    </row>
    <row r="34" spans="2:4" ht="12.75">
      <c r="B34" s="7" t="s">
        <v>28</v>
      </c>
      <c r="C34" s="7">
        <f>+E5+E6+E7+E9+E12</f>
        <v>515400</v>
      </c>
      <c r="D34" s="7">
        <f>+C34*0.029</f>
        <v>14946.6</v>
      </c>
    </row>
    <row r="35" spans="2:4" ht="12.75">
      <c r="B35" s="7" t="s">
        <v>29</v>
      </c>
      <c r="C35" s="7">
        <f>+C33</f>
        <v>690876</v>
      </c>
      <c r="D35" s="7">
        <f>+C35*0.051</f>
        <v>35234.676</v>
      </c>
    </row>
    <row r="36" spans="2:4" ht="12.75">
      <c r="B36" s="7" t="s">
        <v>30</v>
      </c>
      <c r="C36" s="7">
        <v>515400</v>
      </c>
      <c r="D36" s="7">
        <f>+C36*0.2/100</f>
        <v>1030.8</v>
      </c>
    </row>
    <row r="37" spans="2:4" ht="12.75">
      <c r="B37" s="7" t="s">
        <v>4</v>
      </c>
      <c r="C37" s="7"/>
      <c r="D37" s="7">
        <f>SUM(D33:D36)</f>
        <v>203204.796</v>
      </c>
    </row>
    <row r="38" spans="2:4" ht="12.75">
      <c r="B38" s="7"/>
      <c r="C38" s="7"/>
      <c r="D38" s="7"/>
    </row>
  </sheetData>
  <sheetProtection/>
  <mergeCells count="26">
    <mergeCell ref="B10:D10"/>
    <mergeCell ref="B27:D27"/>
    <mergeCell ref="B21:D21"/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8:D8"/>
    <mergeCell ref="B9:D9"/>
    <mergeCell ref="B12:D12"/>
    <mergeCell ref="B13:D13"/>
    <mergeCell ref="B14:D14"/>
    <mergeCell ref="B15:D15"/>
    <mergeCell ref="B11:D11"/>
    <mergeCell ref="H2:I2"/>
    <mergeCell ref="B3:D3"/>
    <mergeCell ref="B4:D4"/>
    <mergeCell ref="B5:D5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2018-03-16T11:49:13Z</cp:lastPrinted>
  <dcterms:created xsi:type="dcterms:W3CDTF">2013-03-07T13:09:24Z</dcterms:created>
  <dcterms:modified xsi:type="dcterms:W3CDTF">2018-03-16T11:49:14Z</dcterms:modified>
  <cp:category/>
  <cp:version/>
  <cp:contentType/>
  <cp:contentStatus/>
</cp:coreProperties>
</file>